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showInkAnnotation="0"/>
  <mc:AlternateContent xmlns:mc="http://schemas.openxmlformats.org/markup-compatibility/2006">
    <mc:Choice Requires="x15">
      <x15ac:absPath xmlns:x15ac="http://schemas.microsoft.com/office/spreadsheetml/2010/11/ac" url="P:\10. STATISTIKE\10.2. Portal_otvorenih_podataka\Tablica_4_REC_GRANTED_E+_2014_1015_2016\Objava_2018\"/>
    </mc:Choice>
  </mc:AlternateContent>
  <xr:revisionPtr revIDLastSave="0" documentId="13_ncr:1_{F75A9981-164B-42AC-AAEE-74B3089993EA}" xr6:coauthVersionLast="40" xr6:coauthVersionMax="40" xr10:uidLastSave="{00000000-0000-0000-0000-000000000000}"/>
  <bookViews>
    <workbookView xWindow="-120" yWindow="-120" windowWidth="29040" windowHeight="15840" tabRatio="156" xr2:uid="{00000000-000D-0000-FFFF-FFFF00000000}"/>
  </bookViews>
  <sheets>
    <sheet name="REC_GRANTED_E+" sheetId="1" r:id="rId1"/>
  </sheets>
  <definedNames>
    <definedName name="_xlnm._FilterDatabase" localSheetId="0" hidden="1">'REC_GRANTED_E+'!$A$1:$AF$37</definedName>
    <definedName name="_xlnm.Print_Area" localSheetId="0">'REC_GRANTED_E+'!$A$1:$W$35</definedName>
  </definedNames>
  <calcPr calcId="181029"/>
</workbook>
</file>

<file path=xl/calcChain.xml><?xml version="1.0" encoding="utf-8"?>
<calcChain xmlns="http://schemas.openxmlformats.org/spreadsheetml/2006/main">
  <c r="W28" i="1" l="1"/>
  <c r="W25" i="1"/>
  <c r="W18" i="1"/>
  <c r="M25" i="1"/>
  <c r="M28" i="1" s="1"/>
  <c r="M18" i="1"/>
  <c r="R28" i="1"/>
  <c r="R25" i="1"/>
  <c r="R18" i="1"/>
  <c r="N27" i="1" l="1"/>
  <c r="N17" i="1"/>
  <c r="N13" i="1"/>
  <c r="N11" i="1"/>
  <c r="N8" i="1"/>
  <c r="Q28" i="1"/>
  <c r="Q9" i="1"/>
  <c r="Q27" i="1" l="1"/>
  <c r="Q26" i="1"/>
  <c r="P25" i="1"/>
  <c r="O25" i="1"/>
  <c r="Q20" i="1"/>
  <c r="Q21" i="1"/>
  <c r="Q22" i="1"/>
  <c r="Q23" i="1"/>
  <c r="Q24" i="1"/>
  <c r="Q19" i="1"/>
  <c r="Q17" i="1"/>
  <c r="Q18" i="1"/>
  <c r="Q16" i="1"/>
  <c r="Q15" i="1"/>
  <c r="Q14" i="1"/>
  <c r="Q13" i="1"/>
  <c r="Q12" i="1"/>
  <c r="P11" i="1"/>
  <c r="O11" i="1"/>
  <c r="Q10" i="1"/>
  <c r="Q11" i="1" l="1"/>
  <c r="Q25" i="1"/>
  <c r="Q8" i="1"/>
  <c r="Q7" i="1"/>
  <c r="Q6" i="1"/>
  <c r="V26" i="1"/>
  <c r="U25" i="1"/>
  <c r="V20" i="1"/>
  <c r="V21" i="1"/>
  <c r="V22" i="1"/>
  <c r="V23" i="1"/>
  <c r="V24" i="1"/>
  <c r="V19" i="1"/>
  <c r="S8" i="1"/>
  <c r="V17" i="1"/>
  <c r="V16" i="1"/>
  <c r="V13" i="1"/>
  <c r="V14" i="1"/>
  <c r="V12" i="1"/>
  <c r="V11" i="1"/>
  <c r="V9" i="1"/>
  <c r="V7" i="1"/>
  <c r="V6" i="1"/>
  <c r="U8" i="1"/>
  <c r="T8" i="1"/>
  <c r="X25" i="1"/>
  <c r="X27" i="1"/>
  <c r="AA27" i="1"/>
  <c r="AA26" i="1"/>
  <c r="Z25" i="1"/>
  <c r="Y25" i="1"/>
  <c r="AA23" i="1"/>
  <c r="AA24" i="1"/>
  <c r="AA20" i="1"/>
  <c r="AA21" i="1"/>
  <c r="AA19" i="1"/>
  <c r="X17" i="1"/>
  <c r="X15" i="1"/>
  <c r="X13" i="1"/>
  <c r="X11" i="1"/>
  <c r="X8" i="1"/>
  <c r="Z18" i="1"/>
  <c r="Z28" i="1" s="1"/>
  <c r="Y18" i="1"/>
  <c r="Y28" i="1" s="1"/>
  <c r="AA17" i="1"/>
  <c r="AA16" i="1"/>
  <c r="AA15" i="1"/>
  <c r="AA14" i="1"/>
  <c r="AA13" i="1"/>
  <c r="AA12" i="1"/>
  <c r="AA11" i="1"/>
  <c r="AA9" i="1"/>
  <c r="AA8" i="1"/>
  <c r="AA6" i="1"/>
  <c r="V8" i="1" l="1"/>
  <c r="X18" i="1"/>
  <c r="X28" i="1" s="1"/>
  <c r="AA28" i="1"/>
  <c r="AA25" i="1"/>
  <c r="AA18" i="1"/>
  <c r="N25" i="1"/>
  <c r="N18" i="1"/>
  <c r="N28" i="1" s="1"/>
  <c r="T28" i="1" l="1"/>
  <c r="V28" i="1" s="1"/>
  <c r="V27" i="1"/>
  <c r="V25" i="1"/>
  <c r="S25" i="1"/>
  <c r="V18" i="1"/>
  <c r="U18" i="1"/>
  <c r="S13" i="1"/>
  <c r="S11" i="1"/>
  <c r="S18" i="1" l="1"/>
  <c r="S28" i="1" s="1"/>
</calcChain>
</file>

<file path=xl/sharedStrings.xml><?xml version="1.0" encoding="utf-8"?>
<sst xmlns="http://schemas.openxmlformats.org/spreadsheetml/2006/main" count="123" uniqueCount="85">
  <si>
    <t>Field</t>
  </si>
  <si>
    <t>Action</t>
  </si>
  <si>
    <t># Submitted Projects</t>
  </si>
  <si>
    <t>Higher education student and staff mobility (KA103)</t>
  </si>
  <si>
    <t>Total - KA1 Higher Education</t>
  </si>
  <si>
    <t>VET learner and staff mobility (KA102)</t>
  </si>
  <si>
    <t>School education staff mobility (KA101)</t>
  </si>
  <si>
    <t>Total - KA1 School Education</t>
  </si>
  <si>
    <t>Adult education staff mobility (KA104)</t>
  </si>
  <si>
    <t>Total - KA1 Adult Education</t>
  </si>
  <si>
    <t>Youth mobility (KA105)</t>
  </si>
  <si>
    <t>Total - KA1 Youth</t>
  </si>
  <si>
    <t>Cooperation for innovation and the exchange of good practices</t>
  </si>
  <si>
    <t>Support for policy reform</t>
  </si>
  <si>
    <t>Dialogue between young people and policy makers (KA347)</t>
  </si>
  <si>
    <t>Higher Education (HE)</t>
  </si>
  <si>
    <t>HE student and staff mobility between Programme and Partner Countries (KA107)</t>
  </si>
  <si>
    <t>Vocational Education and Training (VET)</t>
  </si>
  <si>
    <t>Total - KA1 VET</t>
  </si>
  <si>
    <t>TOTAL Key Action 1</t>
  </si>
  <si>
    <t>TOTAL  Key Action 3</t>
  </si>
  <si>
    <t>GRAND TOTAL (KA1+KA2+KA3)</t>
  </si>
  <si>
    <t>School Education (SCH)</t>
  </si>
  <si>
    <t>Adult Education (ADU)</t>
  </si>
  <si>
    <t>Youth (YTH)</t>
  </si>
  <si>
    <t>TOTAL Key Action 2</t>
  </si>
  <si>
    <t>A</t>
  </si>
  <si>
    <t>C</t>
  </si>
  <si>
    <t>D</t>
  </si>
  <si>
    <t>F</t>
  </si>
  <si>
    <t>B</t>
  </si>
  <si>
    <t>E</t>
  </si>
  <si>
    <t xml:space="preserve">Currently not available data or not applicable for this action </t>
  </si>
  <si>
    <t>Grant Amount Contracted</t>
  </si>
  <si>
    <t># Contracted Projects</t>
  </si>
  <si>
    <t>Sucess rate (Contracted projects/Submitted projects)</t>
  </si>
  <si>
    <t>59</t>
  </si>
  <si>
    <t>VET learner and staff mobility with VET mobility charter (KA116)</t>
  </si>
  <si>
    <t>62</t>
  </si>
  <si>
    <t>Call Year 2017</t>
  </si>
  <si>
    <t>Call Year 2016</t>
  </si>
  <si>
    <t>Call Yeal 2015</t>
  </si>
  <si>
    <t>Call Year 2014</t>
  </si>
  <si>
    <t>Budget Available (Delegation Agreement)</t>
  </si>
  <si>
    <t>Call Year 2018</t>
  </si>
  <si>
    <t>23</t>
  </si>
  <si>
    <t>21</t>
  </si>
  <si>
    <t>5</t>
  </si>
  <si>
    <t>42</t>
  </si>
  <si>
    <t>57</t>
  </si>
  <si>
    <t>98</t>
  </si>
  <si>
    <t>48</t>
  </si>
  <si>
    <t>13</t>
  </si>
  <si>
    <t>11</t>
  </si>
  <si>
    <t>233</t>
  </si>
  <si>
    <t>53</t>
  </si>
  <si>
    <t>65</t>
  </si>
  <si>
    <t>63</t>
  </si>
  <si>
    <t>109</t>
  </si>
  <si>
    <t>96.92%</t>
  </si>
  <si>
    <t>56.8%</t>
  </si>
  <si>
    <t>48.98%</t>
  </si>
  <si>
    <t>84.62%</t>
  </si>
  <si>
    <t>22.75%</t>
  </si>
  <si>
    <t>528</t>
  </si>
  <si>
    <t>237</t>
  </si>
  <si>
    <t>44.88%</t>
  </si>
  <si>
    <t>17</t>
  </si>
  <si>
    <t>6</t>
  </si>
  <si>
    <t>10</t>
  </si>
  <si>
    <t>3</t>
  </si>
  <si>
    <t>12</t>
  </si>
  <si>
    <t>7</t>
  </si>
  <si>
    <t>32</t>
  </si>
  <si>
    <t>19</t>
  </si>
  <si>
    <t xml:space="preserve">Erasmus+ selection results and contracted projects on 31 December 2018 (actions managed by Agency for Mobility and EU programmes) </t>
  </si>
  <si>
    <t xml:space="preserve">Strategic Partnerships for adult education </t>
  </si>
  <si>
    <t xml:space="preserve">Strategic Partnerships for higher education </t>
  </si>
  <si>
    <t xml:space="preserve">Strategic Partnerships for school education </t>
  </si>
  <si>
    <t xml:space="preserve">Strategic Partnerships for vocational education and training </t>
  </si>
  <si>
    <t xml:space="preserve">Strategic Partnerships for youth </t>
  </si>
  <si>
    <t>Strategic Partnerships for Schools Only</t>
  </si>
  <si>
    <t>14</t>
  </si>
  <si>
    <t>40</t>
  </si>
  <si>
    <t xml:space="preserve">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</si>
</sst>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\ [$€-1]_-;\-* #,##0.00\ [$€-1]_-;_-* &quot;-&quot;??\ [$€-1]_-;_-@_-"/>
    <numFmt numFmtId="165" formatCode="_-* #,##0.00\ [$€-407]_-;\-* #,##0.00\ [$€-407]_-;_-* &quot;-&quot;??\ [$€-407]_-;_-@_-"/>
    <numFmt numFmtId="166" formatCode="#,##0.00%"/>
  </numFmts>
  <fonts count="19" x14ac:knownFonts="1">
    <font>
      <sz val="10"/>
      <name val="Arial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6"/>
      <color indexed="8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rgb="FF9C57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rgb="FFFFFFCC"/>
      </patternFill>
    </fill>
    <fill>
      <patternFill patternType="solid">
        <fgColor theme="0"/>
        <bgColor indexed="9"/>
      </patternFill>
    </fill>
    <fill>
      <patternFill patternType="solid">
        <fgColor theme="1" tint="0.499984740745262"/>
        <bgColor indexed="9"/>
      </patternFill>
    </fill>
    <fill>
      <patternFill patternType="gray125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indexed="9"/>
        <bgColor theme="7" tint="0.79998168889431442"/>
      </patternFill>
    </fill>
    <fill>
      <patternFill patternType="solid">
        <fgColor theme="0"/>
      </patternFill>
    </fill>
    <fill>
      <patternFill patternType="gray125">
        <bgColor theme="0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4" borderId="13" applyNumberFormat="0" applyFont="0" applyAlignment="0" applyProtection="0"/>
    <xf numFmtId="9" fontId="1" fillId="0" borderId="0" applyFont="0" applyFill="0" applyBorder="0" applyAlignment="0" applyProtection="0"/>
    <xf numFmtId="0" fontId="2" fillId="4" borderId="13" applyNumberFormat="0" applyFont="0" applyAlignment="0" applyProtection="0"/>
    <xf numFmtId="0" fontId="2" fillId="0" borderId="0"/>
    <xf numFmtId="0" fontId="12" fillId="0" borderId="0"/>
    <xf numFmtId="0" fontId="18" fillId="12" borderId="0" applyNumberFormat="0" applyBorder="0" applyAlignment="0" applyProtection="0"/>
  </cellStyleXfs>
  <cellXfs count="146">
    <xf numFmtId="0" fontId="0" fillId="0" borderId="0" xfId="0"/>
    <xf numFmtId="0" fontId="3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0" fillId="1" borderId="1" xfId="0" applyFill="1" applyBorder="1"/>
    <xf numFmtId="0" fontId="6" fillId="5" borderId="2" xfId="0" applyFont="1" applyFill="1" applyBorder="1" applyAlignment="1">
      <alignment vertical="center"/>
    </xf>
    <xf numFmtId="10" fontId="8" fillId="6" borderId="1" xfId="3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right" vertical="center" wrapText="1"/>
    </xf>
    <xf numFmtId="164" fontId="6" fillId="8" borderId="7" xfId="2" applyNumberFormat="1" applyFont="1" applyFill="1" applyBorder="1" applyAlignment="1">
      <alignment horizontal="center" vertical="center" wrapText="1"/>
    </xf>
    <xf numFmtId="164" fontId="8" fillId="3" borderId="7" xfId="1" applyNumberFormat="1" applyFont="1" applyFill="1" applyBorder="1" applyAlignment="1">
      <alignment horizontal="right" vertical="center" wrapText="1"/>
    </xf>
    <xf numFmtId="164" fontId="8" fillId="6" borderId="7" xfId="0" applyNumberFormat="1" applyFont="1" applyFill="1" applyBorder="1" applyAlignment="1">
      <alignment horizontal="right"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164" fontId="6" fillId="8" borderId="7" xfId="2" applyNumberFormat="1" applyFont="1" applyFill="1" applyBorder="1" applyAlignment="1">
      <alignment horizontal="right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8" fillId="3" borderId="1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0" fontId="8" fillId="6" borderId="5" xfId="3" applyNumberFormat="1" applyFont="1" applyFill="1" applyBorder="1" applyAlignment="1">
      <alignment horizontal="center" vertical="center" wrapText="1"/>
    </xf>
    <xf numFmtId="164" fontId="2" fillId="8" borderId="7" xfId="2" applyNumberFormat="1" applyFont="1" applyFill="1" applyBorder="1" applyAlignment="1">
      <alignment horizontal="center" vertical="center" wrapText="1"/>
    </xf>
    <xf numFmtId="0" fontId="2" fillId="8" borderId="4" xfId="2" applyNumberFormat="1" applyFont="1" applyFill="1" applyBorder="1" applyAlignment="1">
      <alignment horizontal="center" vertical="center" wrapText="1"/>
    </xf>
    <xf numFmtId="10" fontId="2" fillId="8" borderId="1" xfId="2" applyNumberFormat="1" applyFont="1" applyFill="1" applyBorder="1" applyAlignment="1">
      <alignment horizontal="center" vertical="center" wrapText="1"/>
    </xf>
    <xf numFmtId="0" fontId="2" fillId="8" borderId="1" xfId="2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2" fillId="8" borderId="1" xfId="4" applyNumberFormat="1" applyFont="1" applyFill="1" applyBorder="1" applyAlignment="1">
      <alignment horizontal="center" vertical="center" wrapText="1"/>
    </xf>
    <xf numFmtId="10" fontId="2" fillId="8" borderId="1" xfId="3" applyNumberFormat="1" applyFont="1" applyFill="1" applyBorder="1" applyAlignment="1">
      <alignment horizontal="center" vertical="center" wrapText="1"/>
    </xf>
    <xf numFmtId="49" fontId="8" fillId="3" borderId="1" xfId="5" applyNumberFormat="1" applyFont="1" applyFill="1" applyBorder="1" applyAlignment="1">
      <alignment horizontal="center" vertical="center" wrapText="1"/>
    </xf>
    <xf numFmtId="164" fontId="8" fillId="3" borderId="1" xfId="5" applyNumberFormat="1" applyFont="1" applyFill="1" applyBorder="1" applyAlignment="1">
      <alignment horizontal="center" vertical="center" wrapText="1"/>
    </xf>
    <xf numFmtId="0" fontId="8" fillId="3" borderId="1" xfId="6" applyNumberFormat="1" applyFont="1" applyFill="1" applyBorder="1" applyAlignment="1">
      <alignment horizontal="center" vertical="center" wrapText="1"/>
    </xf>
    <xf numFmtId="10" fontId="8" fillId="3" borderId="1" xfId="3" applyNumberFormat="1" applyFont="1" applyFill="1" applyBorder="1" applyAlignment="1" applyProtection="1">
      <alignment horizontal="center" vertical="center" wrapText="1"/>
    </xf>
    <xf numFmtId="0" fontId="8" fillId="3" borderId="1" xfId="5" applyNumberFormat="1" applyFont="1" applyFill="1" applyBorder="1" applyAlignment="1">
      <alignment horizontal="center" vertical="center" wrapText="1"/>
    </xf>
    <xf numFmtId="10" fontId="8" fillId="3" borderId="1" xfId="3" applyNumberFormat="1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 wrapText="1"/>
    </xf>
    <xf numFmtId="0" fontId="8" fillId="6" borderId="1" xfId="6" applyNumberFormat="1" applyFont="1" applyFill="1" applyBorder="1" applyAlignment="1">
      <alignment horizontal="center" vertical="center" wrapText="1"/>
    </xf>
    <xf numFmtId="10" fontId="13" fillId="0" borderId="1" xfId="3" applyNumberFormat="1" applyFont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center" vertical="center"/>
    </xf>
    <xf numFmtId="4" fontId="0" fillId="0" borderId="0" xfId="0" applyNumberFormat="1"/>
    <xf numFmtId="10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164" fontId="6" fillId="8" borderId="3" xfId="2" applyNumberFormat="1" applyFont="1" applyFill="1" applyBorder="1" applyAlignment="1">
      <alignment horizontal="center" vertical="center" wrapText="1"/>
    </xf>
    <xf numFmtId="0" fontId="2" fillId="8" borderId="3" xfId="4" applyNumberFormat="1" applyFont="1" applyFill="1" applyBorder="1" applyAlignment="1">
      <alignment horizontal="center" vertical="center" wrapText="1"/>
    </xf>
    <xf numFmtId="164" fontId="6" fillId="10" borderId="3" xfId="2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0" fontId="6" fillId="5" borderId="3" xfId="6" applyNumberFormat="1" applyFont="1" applyFill="1" applyBorder="1" applyAlignment="1">
      <alignment horizontal="center" vertical="center" wrapText="1"/>
    </xf>
    <xf numFmtId="10" fontId="6" fillId="5" borderId="3" xfId="3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 wrapText="1"/>
    </xf>
    <xf numFmtId="164" fontId="6" fillId="8" borderId="3" xfId="2" applyNumberFormat="1" applyFont="1" applyFill="1" applyBorder="1" applyAlignment="1">
      <alignment horizontal="center" vertical="center" wrapText="1"/>
    </xf>
    <xf numFmtId="10" fontId="6" fillId="5" borderId="3" xfId="0" applyNumberFormat="1" applyFont="1" applyFill="1" applyBorder="1" applyAlignment="1">
      <alignment horizontal="center" vertical="center" wrapText="1"/>
    </xf>
    <xf numFmtId="164" fontId="2" fillId="11" borderId="7" xfId="2" applyNumberFormat="1" applyFont="1" applyFill="1" applyBorder="1" applyAlignment="1">
      <alignment horizontal="center" vertical="center" wrapText="1"/>
    </xf>
    <xf numFmtId="0" fontId="2" fillId="11" borderId="4" xfId="2" applyNumberFormat="1" applyFont="1" applyFill="1" applyBorder="1" applyAlignment="1">
      <alignment horizontal="center" vertical="center" wrapText="1"/>
    </xf>
    <xf numFmtId="0" fontId="2" fillId="11" borderId="1" xfId="2" applyNumberFormat="1" applyFont="1" applyFill="1" applyBorder="1" applyAlignment="1">
      <alignment horizontal="center" vertical="center" wrapText="1"/>
    </xf>
    <xf numFmtId="10" fontId="2" fillId="11" borderId="1" xfId="2" applyNumberFormat="1" applyFont="1" applyFill="1" applyBorder="1" applyAlignment="1">
      <alignment horizontal="center" vertical="center" wrapText="1"/>
    </xf>
    <xf numFmtId="164" fontId="6" fillId="11" borderId="1" xfId="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6" fillId="5" borderId="1" xfId="6" applyNumberFormat="1" applyFont="1" applyFill="1" applyBorder="1" applyAlignment="1">
      <alignment horizontal="center" vertical="center" wrapText="1"/>
    </xf>
    <xf numFmtId="10" fontId="6" fillId="5" borderId="1" xfId="3" applyNumberFormat="1" applyFont="1" applyFill="1" applyBorder="1" applyAlignment="1">
      <alignment horizontal="center" vertical="center" wrapText="1"/>
    </xf>
    <xf numFmtId="164" fontId="6" fillId="8" borderId="1" xfId="2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vertical="center"/>
    </xf>
    <xf numFmtId="164" fontId="2" fillId="10" borderId="5" xfId="2" applyNumberFormat="1" applyFont="1" applyFill="1" applyBorder="1" applyAlignment="1">
      <alignment horizontal="center" vertical="center" wrapText="1"/>
    </xf>
    <xf numFmtId="164" fontId="2" fillId="8" borderId="5" xfId="2" applyNumberFormat="1" applyFont="1" applyFill="1" applyBorder="1" applyAlignment="1">
      <alignment horizontal="center" vertical="center" wrapText="1"/>
    </xf>
    <xf numFmtId="164" fontId="2" fillId="8" borderId="1" xfId="2" applyNumberFormat="1" applyFont="1" applyFill="1" applyBorder="1" applyAlignment="1">
      <alignment horizontal="center" vertical="center" wrapText="1"/>
    </xf>
    <xf numFmtId="164" fontId="2" fillId="8" borderId="3" xfId="2" applyNumberFormat="1" applyFont="1" applyFill="1" applyBorder="1" applyAlignment="1">
      <alignment horizontal="center" vertical="center" wrapText="1"/>
    </xf>
    <xf numFmtId="164" fontId="2" fillId="8" borderId="5" xfId="2" applyNumberFormat="1" applyFont="1" applyFill="1" applyBorder="1" applyAlignment="1">
      <alignment horizontal="right" vertical="center" wrapText="1"/>
    </xf>
    <xf numFmtId="164" fontId="14" fillId="3" borderId="5" xfId="0" applyNumberFormat="1" applyFont="1" applyFill="1" applyBorder="1" applyAlignment="1">
      <alignment horizontal="right" vertical="center" wrapText="1"/>
    </xf>
    <xf numFmtId="164" fontId="14" fillId="3" borderId="5" xfId="1" applyNumberFormat="1" applyFont="1" applyFill="1" applyBorder="1" applyAlignment="1">
      <alignment horizontal="right" vertical="center" wrapText="1"/>
    </xf>
    <xf numFmtId="164" fontId="14" fillId="6" borderId="5" xfId="0" applyNumberFormat="1" applyFont="1" applyFill="1" applyBorder="1" applyAlignment="1">
      <alignment horizontal="right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164" fontId="15" fillId="3" borderId="6" xfId="1" applyNumberFormat="1" applyFont="1" applyFill="1" applyBorder="1" applyAlignment="1">
      <alignment horizontal="center" vertical="center" wrapText="1"/>
    </xf>
    <xf numFmtId="164" fontId="2" fillId="11" borderId="1" xfId="2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8" fillId="3" borderId="1" xfId="5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horizontal="center" vertical="center"/>
    </xf>
    <xf numFmtId="165" fontId="8" fillId="6" borderId="1" xfId="6" applyNumberFormat="1" applyFont="1" applyFill="1" applyBorder="1" applyAlignment="1">
      <alignment horizontal="center" vertical="center" wrapText="1"/>
    </xf>
    <xf numFmtId="164" fontId="2" fillId="11" borderId="5" xfId="2" applyNumberFormat="1" applyFont="1" applyFill="1" applyBorder="1" applyAlignment="1">
      <alignment horizontal="center" vertical="center" wrapText="1"/>
    </xf>
    <xf numFmtId="164" fontId="2" fillId="8" borderId="1" xfId="2" applyNumberFormat="1" applyFont="1" applyFill="1" applyBorder="1" applyAlignment="1">
      <alignment vertical="center" wrapText="1"/>
    </xf>
    <xf numFmtId="164" fontId="2" fillId="11" borderId="1" xfId="2" applyNumberFormat="1" applyFont="1" applyFill="1" applyBorder="1" applyAlignment="1">
      <alignment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 wrapText="1"/>
    </xf>
    <xf numFmtId="166" fontId="6" fillId="2" borderId="14" xfId="0" applyNumberFormat="1" applyFont="1" applyFill="1" applyBorder="1" applyAlignment="1">
      <alignment horizontal="center" vertical="center"/>
    </xf>
    <xf numFmtId="166" fontId="16" fillId="2" borderId="14" xfId="0" applyNumberFormat="1" applyFont="1" applyFill="1" applyBorder="1" applyAlignment="1">
      <alignment horizontal="center" vertical="center"/>
    </xf>
    <xf numFmtId="166" fontId="6" fillId="2" borderId="16" xfId="0" applyNumberFormat="1" applyFont="1" applyFill="1" applyBorder="1" applyAlignment="1">
      <alignment horizontal="center" vertical="center"/>
    </xf>
    <xf numFmtId="166" fontId="16" fillId="2" borderId="17" xfId="0" applyNumberFormat="1" applyFont="1" applyFill="1" applyBorder="1" applyAlignment="1">
      <alignment horizontal="center" vertical="center"/>
    </xf>
    <xf numFmtId="9" fontId="8" fillId="6" borderId="5" xfId="3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18" fillId="12" borderId="1" xfId="7" applyNumberFormat="1" applyBorder="1" applyAlignment="1">
      <alignment horizontal="left" vertical="center" wrapText="1"/>
    </xf>
  </cellXfs>
  <cellStyles count="8">
    <cellStyle name="Currency" xfId="1" builtinId="4"/>
    <cellStyle name="Neutral" xfId="7" builtinId="28"/>
    <cellStyle name="Normal" xfId="0" builtinId="0"/>
    <cellStyle name="Normal 11" xfId="5" xr:uid="{00000000-0005-0000-0000-000002000000}"/>
    <cellStyle name="Normal 2" xfId="6" xr:uid="{00000000-0005-0000-0000-000003000000}"/>
    <cellStyle name="Note" xfId="2" builtinId="10"/>
    <cellStyle name="Note 2" xfId="4" xr:uid="{00000000-0005-0000-0000-000005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01&amp;lsMSelec" TargetMode="External"/><Relationship Id="rId13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1&amp;lsMSelect+Action+Type+Codes=KA204&amp;lsMSelec" TargetMode="External"/><Relationship Id="rId18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3&amp;lsMSelect+Action+Type+Codes=KA203&amp;lsMSelec" TargetMode="External"/><Relationship Id="rId3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03&amp;lsMSelec" TargetMode="External"/><Relationship Id="rId21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1&amp;lsMSelect+Action+Type+Codes=KA205&amp;lsMSelec" TargetMode="External"/><Relationship Id="rId7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01&amp;lsMSelec" TargetMode="External"/><Relationship Id="rId12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05&amp;lsMSelec" TargetMode="External"/><Relationship Id="rId17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1&amp;lsMSelect+Action+Type+Codes=KA203&amp;lsMSelec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16&amp;lsMSelec" TargetMode="External"/><Relationship Id="rId16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3&amp;lsMSelect+Action+Type+Codes=KA201&amp;lsMSelec" TargetMode="External"/><Relationship Id="rId20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3&amp;lsMSelect+Action+Type+Codes=KA202&amp;lsMSelec" TargetMode="External"/><Relationship Id="rId1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16&amp;lsMSelec" TargetMode="External"/><Relationship Id="rId6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02&amp;lsMSelec" TargetMode="External"/><Relationship Id="rId11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05&amp;lsMSelec" TargetMode="External"/><Relationship Id="rId24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2&amp;lsMEnter+value(s)+for+Fund+Source:=Erasmus+&amp;lsMSelect+Action+Type+Codes=KA347&amp;lsMSelec" TargetMode="External"/><Relationship Id="rId5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02&amp;lsMSelec" TargetMode="External"/><Relationship Id="rId15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1&amp;lsMSelect+Action+Type+Codes=KA201&amp;lsMSelec" TargetMode="External"/><Relationship Id="rId23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347&amp;lsMSelec" TargetMode="External"/><Relationship Id="rId10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04&amp;lsMSelec" TargetMode="External"/><Relationship Id="rId19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1&amp;lsMSelect+Action+Type+Codes=KA202&amp;lsMSelec" TargetMode="External"/><Relationship Id="rId4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3&amp;lsMEnter+value(s)+for+Fund+Source:=Erasmus+&amp;lsMSelect+Action+Type+Codes=KA103&amp;lsMSelec" TargetMode="External"/><Relationship Id="rId9" Type="http://schemas.openxmlformats.org/officeDocument/2006/relationships/hyperlink" Target="file:///C:\Users\opendoc\openDocument.jsp%3fiDocID=FrIdHla9ZQoAO38AAHAbgAIAAFBWiyma&amp;sIDType=CUID&amp;sType=wid&amp;sRefresh=Y&amp;lsMAction+Field(s)=*&amp;lsSProject+Procedure+State=1&amp;lsMEnter+value(s)+for+Fund+Source:=Erasmus+&amp;lsMSelect+Action+Type+Codes=KA104&amp;lsMSelec" TargetMode="External"/><Relationship Id="rId14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3&amp;lsMSelect+Action+Type+Codes=KA204&amp;lsMSelec" TargetMode="External"/><Relationship Id="rId22" Type="http://schemas.openxmlformats.org/officeDocument/2006/relationships/hyperlink" Target="file:///C:\Users\opendoc\openDocument.jsp%3fiDocID=Ft2Z8lVILwAAGwwAAHCbBfAAAFBWiyma&amp;sIDType=CUID&amp;sType=wid&amp;sRefresh=Y&amp;lsMAction+Field(s)=*&amp;lsMEnter+value(s)+for+Fund+Source:=Erasmus+&amp;lsSProject+Procedure+State=3&amp;lsMSelect+Action+Type+Codes=KA205&amp;lsMSel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C33"/>
  <sheetViews>
    <sheetView showGridLines="0" tabSelected="1" topLeftCell="A13" zoomScaleNormal="100" workbookViewId="0">
      <selection activeCell="E26" sqref="E26"/>
    </sheetView>
  </sheetViews>
  <sheetFormatPr defaultRowHeight="12.75" x14ac:dyDescent="0.2"/>
  <cols>
    <col min="1" max="1" width="20.140625" customWidth="1"/>
    <col min="2" max="2" width="28.42578125" customWidth="1"/>
    <col min="3" max="7" width="25.5703125" customWidth="1"/>
    <col min="8" max="8" width="21.140625" customWidth="1"/>
    <col min="9" max="9" width="19" customWidth="1"/>
    <col min="10" max="10" width="19.85546875" customWidth="1"/>
    <col min="11" max="11" width="19.42578125" customWidth="1"/>
    <col min="12" max="12" width="22.140625" customWidth="1"/>
    <col min="13" max="13" width="21.140625" customWidth="1"/>
    <col min="14" max="14" width="19" customWidth="1"/>
    <col min="15" max="15" width="19.85546875" customWidth="1"/>
    <col min="16" max="16" width="19.42578125" customWidth="1"/>
    <col min="17" max="17" width="22.140625" customWidth="1"/>
    <col min="18" max="18" width="21.140625" style="2" customWidth="1"/>
    <col min="19" max="19" width="19" style="2" customWidth="1"/>
    <col min="20" max="20" width="19.85546875" style="2" customWidth="1"/>
    <col min="21" max="21" width="19.42578125" style="2" customWidth="1"/>
    <col min="22" max="22" width="22.140625" style="2" customWidth="1"/>
    <col min="23" max="23" width="21.140625" customWidth="1"/>
    <col min="24" max="24" width="19" customWidth="1"/>
    <col min="25" max="25" width="19.85546875" customWidth="1"/>
    <col min="26" max="26" width="19.42578125" customWidth="1"/>
    <col min="27" max="27" width="22.140625" customWidth="1"/>
    <col min="29" max="29" width="18.85546875" bestFit="1" customWidth="1"/>
  </cols>
  <sheetData>
    <row r="1" spans="1:29" ht="46.5" customHeight="1" x14ac:dyDescent="0.2">
      <c r="A1" s="141" t="s">
        <v>75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9" s="1" customFormat="1" ht="20.25" customHeight="1" x14ac:dyDescent="0.2">
      <c r="A2" s="7"/>
      <c r="B2" s="9"/>
      <c r="C2" s="129" t="s">
        <v>44</v>
      </c>
      <c r="D2" s="129"/>
      <c r="E2" s="129"/>
      <c r="F2" s="129"/>
      <c r="G2" s="129"/>
      <c r="H2" s="129" t="s">
        <v>39</v>
      </c>
      <c r="I2" s="129"/>
      <c r="J2" s="129"/>
      <c r="K2" s="129"/>
      <c r="L2" s="129"/>
      <c r="M2" s="138" t="s">
        <v>40</v>
      </c>
      <c r="N2" s="139"/>
      <c r="O2" s="139"/>
      <c r="P2" s="139"/>
      <c r="Q2" s="140"/>
      <c r="R2" s="138" t="s">
        <v>41</v>
      </c>
      <c r="S2" s="139"/>
      <c r="T2" s="139"/>
      <c r="U2" s="139"/>
      <c r="V2" s="140"/>
      <c r="W2" s="129" t="s">
        <v>42</v>
      </c>
      <c r="X2" s="129"/>
      <c r="Y2" s="129"/>
      <c r="Z2" s="129"/>
      <c r="AA2" s="129"/>
    </row>
    <row r="3" spans="1:29" s="1" customFormat="1" ht="12.75" customHeight="1" x14ac:dyDescent="0.2">
      <c r="A3" s="136" t="s">
        <v>0</v>
      </c>
      <c r="B3" s="136" t="s">
        <v>1</v>
      </c>
      <c r="C3" s="121"/>
      <c r="D3" s="121"/>
      <c r="E3" s="121"/>
      <c r="F3" s="121"/>
      <c r="G3" s="121"/>
      <c r="H3" s="130"/>
      <c r="I3" s="130"/>
      <c r="J3" s="130"/>
      <c r="K3" s="130"/>
      <c r="L3" s="130"/>
      <c r="M3" s="69"/>
      <c r="N3" s="69"/>
      <c r="O3" s="69"/>
      <c r="P3" s="69"/>
      <c r="Q3" s="69"/>
      <c r="R3" s="69"/>
      <c r="S3" s="69"/>
      <c r="T3" s="69"/>
      <c r="U3" s="69"/>
      <c r="V3" s="69"/>
      <c r="W3" s="130"/>
      <c r="X3" s="130"/>
      <c r="Y3" s="130"/>
      <c r="Z3" s="69"/>
      <c r="AA3" s="69"/>
    </row>
    <row r="4" spans="1:29" s="1" customFormat="1" ht="63" customHeight="1" x14ac:dyDescent="0.2">
      <c r="A4" s="137"/>
      <c r="B4" s="137"/>
      <c r="C4" s="123" t="s">
        <v>43</v>
      </c>
      <c r="D4" s="123" t="s">
        <v>33</v>
      </c>
      <c r="E4" s="123" t="s">
        <v>2</v>
      </c>
      <c r="F4" s="123" t="s">
        <v>34</v>
      </c>
      <c r="G4" s="123" t="s">
        <v>35</v>
      </c>
      <c r="H4" s="65" t="s">
        <v>43</v>
      </c>
      <c r="I4" s="65" t="s">
        <v>33</v>
      </c>
      <c r="J4" s="65" t="s">
        <v>2</v>
      </c>
      <c r="K4" s="65" t="s">
        <v>34</v>
      </c>
      <c r="L4" s="65" t="s">
        <v>35</v>
      </c>
      <c r="M4" s="65" t="s">
        <v>43</v>
      </c>
      <c r="N4" s="65" t="s">
        <v>33</v>
      </c>
      <c r="O4" s="65" t="s">
        <v>2</v>
      </c>
      <c r="P4" s="65" t="s">
        <v>34</v>
      </c>
      <c r="Q4" s="65" t="s">
        <v>35</v>
      </c>
      <c r="R4" s="65" t="s">
        <v>43</v>
      </c>
      <c r="S4" s="65" t="s">
        <v>33</v>
      </c>
      <c r="T4" s="65" t="s">
        <v>2</v>
      </c>
      <c r="U4" s="65" t="s">
        <v>34</v>
      </c>
      <c r="V4" s="65" t="s">
        <v>35</v>
      </c>
      <c r="W4" s="65" t="s">
        <v>43</v>
      </c>
      <c r="X4" s="65" t="s">
        <v>33</v>
      </c>
      <c r="Y4" s="65" t="s">
        <v>2</v>
      </c>
      <c r="Z4" s="65" t="s">
        <v>34</v>
      </c>
      <c r="AA4" s="65" t="s">
        <v>35</v>
      </c>
    </row>
    <row r="5" spans="1:29" s="36" customFormat="1" ht="16.899999999999999" customHeight="1" x14ac:dyDescent="0.2">
      <c r="A5" s="31"/>
      <c r="B5" s="31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 t="s">
        <v>30</v>
      </c>
      <c r="S5" s="33" t="s">
        <v>27</v>
      </c>
      <c r="T5" s="34" t="s">
        <v>28</v>
      </c>
      <c r="U5" s="35" t="s">
        <v>31</v>
      </c>
      <c r="V5" s="35" t="s">
        <v>29</v>
      </c>
      <c r="W5" s="32" t="s">
        <v>30</v>
      </c>
      <c r="X5" s="33" t="s">
        <v>27</v>
      </c>
      <c r="Y5" s="34" t="s">
        <v>28</v>
      </c>
      <c r="Z5" s="35" t="s">
        <v>31</v>
      </c>
      <c r="AA5" s="35" t="s">
        <v>29</v>
      </c>
    </row>
    <row r="6" spans="1:29" s="1" customFormat="1" ht="37.5" customHeight="1" x14ac:dyDescent="0.2">
      <c r="A6" s="133" t="s">
        <v>15</v>
      </c>
      <c r="B6" s="70" t="s">
        <v>3</v>
      </c>
      <c r="C6" s="73">
        <v>4780526</v>
      </c>
      <c r="D6" s="73">
        <v>4769945.4800000004</v>
      </c>
      <c r="E6" s="72" t="s">
        <v>48</v>
      </c>
      <c r="F6" s="72" t="s">
        <v>48</v>
      </c>
      <c r="G6" s="125">
        <v>1</v>
      </c>
      <c r="H6" s="108">
        <v>6457974.2999999998</v>
      </c>
      <c r="I6" s="73">
        <v>6371702</v>
      </c>
      <c r="J6" s="72">
        <v>42</v>
      </c>
      <c r="K6" s="61">
        <v>42</v>
      </c>
      <c r="L6" s="68">
        <v>1</v>
      </c>
      <c r="M6" s="108">
        <v>5132214.3899999997</v>
      </c>
      <c r="N6" s="73">
        <v>5142871.9800000004</v>
      </c>
      <c r="O6" s="72">
        <v>41</v>
      </c>
      <c r="P6" s="61">
        <v>40</v>
      </c>
      <c r="Q6" s="68">
        <f t="shared" ref="Q6:Q19" si="0">P6/O6</f>
        <v>0.97560975609756095</v>
      </c>
      <c r="R6" s="95">
        <v>4853069.24</v>
      </c>
      <c r="S6" s="62">
        <v>4852686.32</v>
      </c>
      <c r="T6" s="64">
        <v>42</v>
      </c>
      <c r="U6" s="74">
        <v>41</v>
      </c>
      <c r="V6" s="76">
        <f>U6/T6</f>
        <v>0.97619047619047616</v>
      </c>
      <c r="W6" s="95">
        <v>4780526</v>
      </c>
      <c r="X6" s="62">
        <v>4769945.4800000004</v>
      </c>
      <c r="Y6" s="63">
        <v>37</v>
      </c>
      <c r="Z6" s="59">
        <v>36</v>
      </c>
      <c r="AA6" s="58">
        <f>Z6/Y6</f>
        <v>0.97297297297297303</v>
      </c>
    </row>
    <row r="7" spans="1:29" s="1" customFormat="1" ht="66.75" customHeight="1" x14ac:dyDescent="0.2">
      <c r="A7" s="134"/>
      <c r="B7" s="88" t="s">
        <v>16</v>
      </c>
      <c r="C7" s="88"/>
      <c r="D7" s="88"/>
      <c r="E7" s="72" t="s">
        <v>45</v>
      </c>
      <c r="F7" s="72" t="s">
        <v>46</v>
      </c>
      <c r="G7" s="125">
        <v>0.91304347826086951</v>
      </c>
      <c r="H7" s="109">
        <v>1654868</v>
      </c>
      <c r="I7" s="44">
        <v>1485273</v>
      </c>
      <c r="J7" s="43">
        <v>20</v>
      </c>
      <c r="K7" s="45">
        <v>18</v>
      </c>
      <c r="L7" s="46">
        <v>0.9</v>
      </c>
      <c r="M7" s="109">
        <v>1388974</v>
      </c>
      <c r="N7" s="44">
        <v>1219633</v>
      </c>
      <c r="O7" s="43">
        <v>18</v>
      </c>
      <c r="P7" s="45">
        <v>9</v>
      </c>
      <c r="Q7" s="46">
        <f t="shared" si="0"/>
        <v>0.5</v>
      </c>
      <c r="R7" s="96">
        <v>1365372</v>
      </c>
      <c r="S7" s="38">
        <v>1221356</v>
      </c>
      <c r="T7" s="39">
        <v>20</v>
      </c>
      <c r="U7" s="41">
        <v>15</v>
      </c>
      <c r="V7" s="40">
        <f>U7/T7</f>
        <v>0.75</v>
      </c>
      <c r="W7" s="115"/>
      <c r="X7" s="77"/>
      <c r="Y7" s="78"/>
      <c r="Z7" s="79"/>
      <c r="AA7" s="80"/>
    </row>
    <row r="8" spans="1:29" s="1" customFormat="1" ht="16.5" customHeight="1" x14ac:dyDescent="0.2">
      <c r="A8" s="135"/>
      <c r="B8" s="89" t="s">
        <v>4</v>
      </c>
      <c r="C8" s="89"/>
      <c r="D8" s="89"/>
      <c r="E8" s="119" t="s">
        <v>56</v>
      </c>
      <c r="F8" s="119" t="s">
        <v>57</v>
      </c>
      <c r="G8" s="119" t="s">
        <v>59</v>
      </c>
      <c r="H8" s="110">
        <v>8112842.2999999998</v>
      </c>
      <c r="I8" s="48">
        <v>7856975</v>
      </c>
      <c r="J8" s="47" t="s">
        <v>38</v>
      </c>
      <c r="K8" s="49">
        <v>60</v>
      </c>
      <c r="L8" s="50">
        <v>0.967741935483871</v>
      </c>
      <c r="M8" s="110">
        <v>6521188.3899999997</v>
      </c>
      <c r="N8" s="48">
        <f>SUM(N6:N7)</f>
        <v>6362504.9800000004</v>
      </c>
      <c r="O8" s="47" t="s">
        <v>36</v>
      </c>
      <c r="P8" s="49">
        <v>49</v>
      </c>
      <c r="Q8" s="50">
        <f t="shared" si="0"/>
        <v>0.83050847457627119</v>
      </c>
      <c r="R8" s="100">
        <v>6218441.2400000002</v>
      </c>
      <c r="S8" s="10">
        <f>SUM(S6,S7)</f>
        <v>6074042.3200000003</v>
      </c>
      <c r="T8" s="26">
        <f>SUM(T6:T7)</f>
        <v>62</v>
      </c>
      <c r="U8" s="27">
        <f>SUM(U6:U7)</f>
        <v>56</v>
      </c>
      <c r="V8" s="28">
        <f>U8/T8</f>
        <v>0.90322580645161288</v>
      </c>
      <c r="W8" s="100">
        <v>4780526</v>
      </c>
      <c r="X8" s="10">
        <f>SUM(X6,X7)</f>
        <v>4769945.4800000004</v>
      </c>
      <c r="Y8" s="26">
        <v>37</v>
      </c>
      <c r="Z8" s="27">
        <v>36</v>
      </c>
      <c r="AA8" s="28">
        <f>Z8/Y8</f>
        <v>0.97297297297297303</v>
      </c>
    </row>
    <row r="9" spans="1:29" s="1" customFormat="1" ht="30" customHeight="1" x14ac:dyDescent="0.2">
      <c r="A9" s="133" t="s">
        <v>17</v>
      </c>
      <c r="B9" s="90" t="s">
        <v>5</v>
      </c>
      <c r="C9" s="108">
        <v>2232904</v>
      </c>
      <c r="D9" s="73">
        <v>2232904</v>
      </c>
      <c r="E9" s="43">
        <v>104</v>
      </c>
      <c r="F9" s="43" t="s">
        <v>49</v>
      </c>
      <c r="G9" s="126">
        <v>0.54807692307692313</v>
      </c>
      <c r="H9" s="111">
        <v>2596029</v>
      </c>
      <c r="I9" s="44">
        <v>2595747</v>
      </c>
      <c r="J9" s="82">
        <v>91</v>
      </c>
      <c r="K9" s="83">
        <v>33</v>
      </c>
      <c r="L9" s="84">
        <v>0.36263736263736263</v>
      </c>
      <c r="M9" s="111">
        <v>2429226</v>
      </c>
      <c r="N9" s="44">
        <v>2465952</v>
      </c>
      <c r="O9" s="82">
        <v>76</v>
      </c>
      <c r="P9" s="83">
        <v>34</v>
      </c>
      <c r="Q9" s="84">
        <f t="shared" si="0"/>
        <v>0.44736842105263158</v>
      </c>
      <c r="R9" s="97">
        <v>2341458</v>
      </c>
      <c r="S9" s="85">
        <v>2341458</v>
      </c>
      <c r="T9" s="86">
        <v>84</v>
      </c>
      <c r="U9" s="86">
        <v>33</v>
      </c>
      <c r="V9" s="87">
        <f>U9/T9</f>
        <v>0.39285714285714285</v>
      </c>
      <c r="W9" s="97">
        <v>2232904</v>
      </c>
      <c r="X9" s="85">
        <v>2232904</v>
      </c>
      <c r="Y9" s="86">
        <v>74</v>
      </c>
      <c r="Z9" s="86">
        <v>36</v>
      </c>
      <c r="AA9" s="87">
        <f>Z9/Y9</f>
        <v>0.48648648648648651</v>
      </c>
    </row>
    <row r="10" spans="1:29" s="1" customFormat="1" ht="57.75" customHeight="1" x14ac:dyDescent="0.2">
      <c r="A10" s="134"/>
      <c r="B10" s="91" t="s">
        <v>37</v>
      </c>
      <c r="C10" s="91"/>
      <c r="D10" s="91"/>
      <c r="E10" s="43" t="s">
        <v>47</v>
      </c>
      <c r="F10" s="43" t="s">
        <v>47</v>
      </c>
      <c r="G10" s="127">
        <v>1</v>
      </c>
      <c r="H10" s="111">
        <v>461686</v>
      </c>
      <c r="I10" s="44">
        <v>461686</v>
      </c>
      <c r="J10" s="82">
        <v>4</v>
      </c>
      <c r="K10" s="83">
        <v>4</v>
      </c>
      <c r="L10" s="84">
        <v>1</v>
      </c>
      <c r="M10" s="111">
        <v>179811</v>
      </c>
      <c r="N10" s="44">
        <v>179811</v>
      </c>
      <c r="O10" s="82">
        <v>2</v>
      </c>
      <c r="P10" s="83">
        <v>2</v>
      </c>
      <c r="Q10" s="84">
        <f t="shared" si="0"/>
        <v>1</v>
      </c>
      <c r="R10" s="105"/>
      <c r="S10" s="81"/>
      <c r="T10" s="81"/>
      <c r="U10" s="81"/>
      <c r="V10" s="81"/>
      <c r="W10" s="115"/>
      <c r="X10" s="115"/>
      <c r="Y10" s="115"/>
      <c r="Z10" s="115"/>
      <c r="AA10" s="115"/>
      <c r="AC10" s="106"/>
    </row>
    <row r="11" spans="1:29" s="1" customFormat="1" ht="20.45" customHeight="1" x14ac:dyDescent="0.2">
      <c r="A11" s="135"/>
      <c r="B11" s="89" t="s">
        <v>18</v>
      </c>
      <c r="C11" s="89"/>
      <c r="D11" s="89"/>
      <c r="E11" s="119" t="s">
        <v>58</v>
      </c>
      <c r="F11" s="119" t="s">
        <v>38</v>
      </c>
      <c r="G11" s="119" t="s">
        <v>60</v>
      </c>
      <c r="H11" s="110">
        <v>3057715</v>
      </c>
      <c r="I11" s="48">
        <v>3057433</v>
      </c>
      <c r="J11" s="51">
        <v>95</v>
      </c>
      <c r="K11" s="49">
        <v>37</v>
      </c>
      <c r="L11" s="52">
        <v>0.38947368421052631</v>
      </c>
      <c r="M11" s="110">
        <v>2609037</v>
      </c>
      <c r="N11" s="48">
        <f>SUM(N9:N10)</f>
        <v>2645763</v>
      </c>
      <c r="O11" s="51">
        <f>SUM(O9:O10)</f>
        <v>78</v>
      </c>
      <c r="P11" s="49">
        <f>SUM(P9:P10)</f>
        <v>36</v>
      </c>
      <c r="Q11" s="52">
        <f t="shared" si="0"/>
        <v>0.46153846153846156</v>
      </c>
      <c r="R11" s="100">
        <v>2341458</v>
      </c>
      <c r="S11" s="10">
        <f>S9</f>
        <v>2341458</v>
      </c>
      <c r="T11" s="26">
        <v>84</v>
      </c>
      <c r="U11" s="27">
        <v>33</v>
      </c>
      <c r="V11" s="29">
        <f>U11/T11</f>
        <v>0.39285714285714285</v>
      </c>
      <c r="W11" s="100">
        <v>2232904</v>
      </c>
      <c r="X11" s="10">
        <f>SUM(X9)</f>
        <v>2232904</v>
      </c>
      <c r="Y11" s="26">
        <v>74</v>
      </c>
      <c r="Z11" s="27">
        <v>36</v>
      </c>
      <c r="AA11" s="29">
        <f t="shared" ref="AA11:AA19" si="1">Z11/Y11</f>
        <v>0.48648648648648651</v>
      </c>
    </row>
    <row r="12" spans="1:29" s="1" customFormat="1" ht="40.5" customHeight="1" x14ac:dyDescent="0.2">
      <c r="A12" s="133" t="s">
        <v>22</v>
      </c>
      <c r="B12" s="93" t="s">
        <v>6</v>
      </c>
      <c r="C12" s="108">
        <v>1612391</v>
      </c>
      <c r="D12" s="108">
        <v>1611538</v>
      </c>
      <c r="E12" s="43"/>
      <c r="F12" s="43" t="s">
        <v>51</v>
      </c>
      <c r="G12" s="124">
        <v>0.48979591836734693</v>
      </c>
      <c r="H12" s="112">
        <v>696482</v>
      </c>
      <c r="I12" s="94">
        <v>621435</v>
      </c>
      <c r="J12" s="66">
        <v>76</v>
      </c>
      <c r="K12" s="67">
        <v>33</v>
      </c>
      <c r="L12" s="68">
        <v>0.43421052631578949</v>
      </c>
      <c r="M12" s="113">
        <v>407844</v>
      </c>
      <c r="N12" s="73">
        <v>407844</v>
      </c>
      <c r="O12" s="66">
        <v>70</v>
      </c>
      <c r="P12" s="67">
        <v>29</v>
      </c>
      <c r="Q12" s="68">
        <f t="shared" si="0"/>
        <v>0.41428571428571431</v>
      </c>
      <c r="R12" s="98">
        <v>382087</v>
      </c>
      <c r="S12" s="75">
        <v>382087</v>
      </c>
      <c r="T12" s="74">
        <v>86</v>
      </c>
      <c r="U12" s="74">
        <v>19</v>
      </c>
      <c r="V12" s="76">
        <f>U12/T12</f>
        <v>0.22093023255813954</v>
      </c>
      <c r="W12" s="96">
        <v>440537</v>
      </c>
      <c r="X12" s="75">
        <v>439684</v>
      </c>
      <c r="Y12" s="64">
        <v>133</v>
      </c>
      <c r="Z12" s="74">
        <v>22</v>
      </c>
      <c r="AA12" s="76">
        <f t="shared" si="1"/>
        <v>0.16541353383458646</v>
      </c>
      <c r="AC12" s="107"/>
    </row>
    <row r="13" spans="1:29" s="1" customFormat="1" ht="27.75" customHeight="1" x14ac:dyDescent="0.2">
      <c r="A13" s="135"/>
      <c r="B13" s="89" t="s">
        <v>7</v>
      </c>
      <c r="C13" s="89"/>
      <c r="D13" s="89"/>
      <c r="E13" s="119" t="s">
        <v>50</v>
      </c>
      <c r="F13" s="122" t="s">
        <v>51</v>
      </c>
      <c r="G13" s="119" t="s">
        <v>61</v>
      </c>
      <c r="H13" s="110">
        <v>696482</v>
      </c>
      <c r="I13" s="48">
        <v>621435</v>
      </c>
      <c r="J13" s="51">
        <v>76</v>
      </c>
      <c r="K13" s="49">
        <v>33</v>
      </c>
      <c r="L13" s="52">
        <v>0.43421052631578949</v>
      </c>
      <c r="M13" s="110">
        <v>407844</v>
      </c>
      <c r="N13" s="48">
        <f>SUM(N12)</f>
        <v>407844</v>
      </c>
      <c r="O13" s="51">
        <v>70</v>
      </c>
      <c r="P13" s="49">
        <v>29</v>
      </c>
      <c r="Q13" s="52">
        <f t="shared" si="0"/>
        <v>0.41428571428571431</v>
      </c>
      <c r="R13" s="101">
        <v>382087</v>
      </c>
      <c r="S13" s="12">
        <f>S12</f>
        <v>382087</v>
      </c>
      <c r="T13" s="26">
        <v>86</v>
      </c>
      <c r="U13" s="27">
        <v>19</v>
      </c>
      <c r="V13" s="29">
        <f>U13/T13</f>
        <v>0.22093023255813954</v>
      </c>
      <c r="W13" s="101">
        <v>440537</v>
      </c>
      <c r="X13" s="12">
        <f>SUM(X12)</f>
        <v>439684</v>
      </c>
      <c r="Y13" s="26">
        <v>133</v>
      </c>
      <c r="Z13" s="27">
        <v>22</v>
      </c>
      <c r="AA13" s="29">
        <f t="shared" si="1"/>
        <v>0.16541353383458646</v>
      </c>
    </row>
    <row r="14" spans="1:29" s="1" customFormat="1" ht="39.75" customHeight="1" x14ac:dyDescent="0.2">
      <c r="A14" s="133" t="s">
        <v>23</v>
      </c>
      <c r="B14" s="92" t="s">
        <v>8</v>
      </c>
      <c r="C14" s="108">
        <v>139812</v>
      </c>
      <c r="D14" s="108">
        <v>139812</v>
      </c>
      <c r="E14" s="43" t="s">
        <v>52</v>
      </c>
      <c r="F14" s="43" t="s">
        <v>53</v>
      </c>
      <c r="G14" s="124">
        <v>0.84615384615384615</v>
      </c>
      <c r="H14" s="113">
        <v>81851</v>
      </c>
      <c r="I14" s="73">
        <v>81851</v>
      </c>
      <c r="J14" s="66">
        <v>20</v>
      </c>
      <c r="K14" s="67">
        <v>9</v>
      </c>
      <c r="L14" s="68">
        <v>0.45</v>
      </c>
      <c r="M14" s="113">
        <v>59837</v>
      </c>
      <c r="N14" s="73">
        <v>59837</v>
      </c>
      <c r="O14" s="66">
        <v>17</v>
      </c>
      <c r="P14" s="67">
        <v>8</v>
      </c>
      <c r="Q14" s="68">
        <f t="shared" si="0"/>
        <v>0.47058823529411764</v>
      </c>
      <c r="R14" s="98">
        <v>91861</v>
      </c>
      <c r="S14" s="75">
        <v>91842</v>
      </c>
      <c r="T14" s="74">
        <v>21</v>
      </c>
      <c r="U14" s="74">
        <v>9</v>
      </c>
      <c r="V14" s="76">
        <f>U14/T14</f>
        <v>0.42857142857142855</v>
      </c>
      <c r="W14" s="96">
        <v>139812</v>
      </c>
      <c r="X14" s="75">
        <v>139812</v>
      </c>
      <c r="Y14" s="64">
        <v>22</v>
      </c>
      <c r="Z14" s="74">
        <v>10</v>
      </c>
      <c r="AA14" s="76">
        <f t="shared" si="1"/>
        <v>0.45454545454545453</v>
      </c>
    </row>
    <row r="15" spans="1:29" s="1" customFormat="1" ht="18" customHeight="1" x14ac:dyDescent="0.2">
      <c r="A15" s="135"/>
      <c r="B15" s="89" t="s">
        <v>9</v>
      </c>
      <c r="C15" s="89"/>
      <c r="D15" s="89"/>
      <c r="E15" s="119" t="s">
        <v>52</v>
      </c>
      <c r="F15" s="119" t="s">
        <v>53</v>
      </c>
      <c r="G15" s="119" t="s">
        <v>62</v>
      </c>
      <c r="H15" s="110">
        <v>81851</v>
      </c>
      <c r="I15" s="48">
        <v>81851</v>
      </c>
      <c r="J15" s="51">
        <v>20</v>
      </c>
      <c r="K15" s="49">
        <v>9</v>
      </c>
      <c r="L15" s="52">
        <v>0.45</v>
      </c>
      <c r="M15" s="110">
        <v>59837</v>
      </c>
      <c r="N15" s="48">
        <v>59837</v>
      </c>
      <c r="O15" s="51">
        <v>17</v>
      </c>
      <c r="P15" s="49">
        <v>8</v>
      </c>
      <c r="Q15" s="52">
        <f t="shared" si="0"/>
        <v>0.47058823529411764</v>
      </c>
      <c r="R15" s="101">
        <v>91861</v>
      </c>
      <c r="S15" s="12">
        <v>91842</v>
      </c>
      <c r="T15" s="26">
        <v>21</v>
      </c>
      <c r="U15" s="27">
        <v>9</v>
      </c>
      <c r="V15" s="29">
        <v>0.42857142857142899</v>
      </c>
      <c r="W15" s="101">
        <v>139812</v>
      </c>
      <c r="X15" s="12">
        <f>SUM(X14)</f>
        <v>139812</v>
      </c>
      <c r="Y15" s="26">
        <v>22</v>
      </c>
      <c r="Z15" s="27">
        <v>10</v>
      </c>
      <c r="AA15" s="29">
        <f t="shared" si="1"/>
        <v>0.45454545454545453</v>
      </c>
    </row>
    <row r="16" spans="1:29" s="1" customFormat="1" ht="32.25" customHeight="1" x14ac:dyDescent="0.2">
      <c r="A16" s="133" t="s">
        <v>24</v>
      </c>
      <c r="B16" s="92" t="s">
        <v>10</v>
      </c>
      <c r="C16" s="108">
        <v>2104456.25</v>
      </c>
      <c r="D16" s="108">
        <v>1997373</v>
      </c>
      <c r="E16" s="43"/>
      <c r="F16" s="43" t="s">
        <v>55</v>
      </c>
      <c r="G16" s="124">
        <v>0.22746781115879827</v>
      </c>
      <c r="H16" s="108">
        <v>2650530.1</v>
      </c>
      <c r="I16" s="73">
        <v>1414850</v>
      </c>
      <c r="J16" s="66">
        <v>349</v>
      </c>
      <c r="K16" s="67">
        <v>65</v>
      </c>
      <c r="L16" s="68">
        <v>0.18624641833810887</v>
      </c>
      <c r="M16" s="108">
        <v>2000673</v>
      </c>
      <c r="N16" s="73">
        <v>2008680</v>
      </c>
      <c r="O16" s="66">
        <v>405</v>
      </c>
      <c r="P16" s="67">
        <v>104</v>
      </c>
      <c r="Q16" s="68">
        <f t="shared" si="0"/>
        <v>0.25679012345679014</v>
      </c>
      <c r="R16" s="96">
        <v>2003573.26</v>
      </c>
      <c r="S16" s="75">
        <v>2017706</v>
      </c>
      <c r="T16" s="64">
        <v>382</v>
      </c>
      <c r="U16" s="74">
        <v>107</v>
      </c>
      <c r="V16" s="76">
        <f>U16/T16</f>
        <v>0.28010471204188481</v>
      </c>
      <c r="W16" s="96">
        <v>2104456.25</v>
      </c>
      <c r="X16" s="60">
        <v>2098324</v>
      </c>
      <c r="Y16" s="63">
        <v>271</v>
      </c>
      <c r="Z16" s="59">
        <v>124</v>
      </c>
      <c r="AA16" s="58">
        <f t="shared" si="1"/>
        <v>0.45756457564575648</v>
      </c>
    </row>
    <row r="17" spans="1:27" s="1" customFormat="1" ht="15.75" customHeight="1" x14ac:dyDescent="0.2">
      <c r="A17" s="135"/>
      <c r="B17" s="69" t="s">
        <v>11</v>
      </c>
      <c r="C17" s="119"/>
      <c r="D17" s="119"/>
      <c r="E17" s="119" t="s">
        <v>54</v>
      </c>
      <c r="F17" s="119" t="s">
        <v>55</v>
      </c>
      <c r="G17" s="119" t="s">
        <v>63</v>
      </c>
      <c r="H17" s="110">
        <v>2650530.1</v>
      </c>
      <c r="I17" s="48">
        <v>1414850</v>
      </c>
      <c r="J17" s="51">
        <v>349</v>
      </c>
      <c r="K17" s="49">
        <v>65</v>
      </c>
      <c r="L17" s="52">
        <v>0.18624641833810887</v>
      </c>
      <c r="M17" s="110">
        <v>2000673</v>
      </c>
      <c r="N17" s="48">
        <f>SUM(N16)</f>
        <v>2008680</v>
      </c>
      <c r="O17" s="51">
        <v>405</v>
      </c>
      <c r="P17" s="49">
        <v>104</v>
      </c>
      <c r="Q17" s="52">
        <f t="shared" si="0"/>
        <v>0.25679012345679014</v>
      </c>
      <c r="R17" s="100">
        <v>2098129.2599999998</v>
      </c>
      <c r="S17" s="10">
        <v>2017706</v>
      </c>
      <c r="T17" s="26">
        <v>382</v>
      </c>
      <c r="U17" s="27">
        <v>107</v>
      </c>
      <c r="V17" s="29">
        <f>U17/T17</f>
        <v>0.28010471204188481</v>
      </c>
      <c r="W17" s="100">
        <v>2104456.25</v>
      </c>
      <c r="X17" s="10">
        <f>SUM(X16)</f>
        <v>2098324</v>
      </c>
      <c r="Y17" s="26">
        <v>271</v>
      </c>
      <c r="Z17" s="27">
        <v>124</v>
      </c>
      <c r="AA17" s="29">
        <f t="shared" si="1"/>
        <v>0.45756457564575648</v>
      </c>
    </row>
    <row r="18" spans="1:27" s="1" customFormat="1" ht="18" customHeight="1" x14ac:dyDescent="0.2">
      <c r="A18" s="131" t="s">
        <v>19</v>
      </c>
      <c r="B18" s="132"/>
      <c r="C18" s="120"/>
      <c r="D18" s="120"/>
      <c r="E18" s="120" t="s">
        <v>64</v>
      </c>
      <c r="F18" s="120" t="s">
        <v>65</v>
      </c>
      <c r="G18" s="120" t="s">
        <v>66</v>
      </c>
      <c r="H18" s="114">
        <v>14599420.4</v>
      </c>
      <c r="I18" s="53">
        <v>13032544</v>
      </c>
      <c r="J18" s="54">
        <v>609</v>
      </c>
      <c r="K18" s="54">
        <v>204</v>
      </c>
      <c r="L18" s="8">
        <v>0.33497536945812806</v>
      </c>
      <c r="M18" s="114">
        <f>SUM(M8,M11,M13,M15,M17)</f>
        <v>11598579.390000001</v>
      </c>
      <c r="N18" s="53">
        <f>SUM(N8,N11,N13,N15,N17)</f>
        <v>11484628.98</v>
      </c>
      <c r="O18" s="54">
        <v>629</v>
      </c>
      <c r="P18" s="54">
        <v>226</v>
      </c>
      <c r="Q18" s="8">
        <f t="shared" si="0"/>
        <v>0.35930047694753575</v>
      </c>
      <c r="R18" s="102">
        <f>SUM(R8,R11,R13,R15,R17)</f>
        <v>11131976.5</v>
      </c>
      <c r="S18" s="13">
        <f>SUM(S17,S15,S13,S11,S8)</f>
        <v>10907135.32</v>
      </c>
      <c r="T18" s="30">
        <v>635</v>
      </c>
      <c r="U18" s="23">
        <f>SUM(U17,U15,U13,U11,U8)</f>
        <v>224</v>
      </c>
      <c r="V18" s="37">
        <f>224/635</f>
        <v>0.35275590551181102</v>
      </c>
      <c r="W18" s="102">
        <f>SUM(W8,W11,W13,W15,W17)</f>
        <v>9698235.25</v>
      </c>
      <c r="X18" s="13">
        <f>SUM(X8,X11,X13,X15,X17)</f>
        <v>9680669.4800000004</v>
      </c>
      <c r="Y18" s="30">
        <f>SUM(Y8,Y11,Y13,Y15,Y17)</f>
        <v>537</v>
      </c>
      <c r="Z18" s="23">
        <f>SUM(Z8,Z11,Z13,Z15,Z17)</f>
        <v>228</v>
      </c>
      <c r="AA18" s="37">
        <f t="shared" si="1"/>
        <v>0.42458100558659218</v>
      </c>
    </row>
    <row r="19" spans="1:27" s="1" customFormat="1" ht="28.35" customHeight="1" x14ac:dyDescent="0.2">
      <c r="A19" s="133" t="s">
        <v>12</v>
      </c>
      <c r="B19" s="70" t="s">
        <v>76</v>
      </c>
      <c r="C19" s="108">
        <v>902289</v>
      </c>
      <c r="D19" s="108">
        <v>902305</v>
      </c>
      <c r="E19" s="43" t="s">
        <v>67</v>
      </c>
      <c r="F19" s="43" t="s">
        <v>68</v>
      </c>
      <c r="G19" s="124">
        <v>0.35294117647058826</v>
      </c>
      <c r="H19" s="109">
        <v>688789</v>
      </c>
      <c r="I19" s="44">
        <v>688789</v>
      </c>
      <c r="J19" s="43">
        <v>16</v>
      </c>
      <c r="K19" s="43">
        <v>4</v>
      </c>
      <c r="L19" s="55">
        <v>0.25</v>
      </c>
      <c r="M19" s="109">
        <v>466334</v>
      </c>
      <c r="N19" s="44">
        <v>466334</v>
      </c>
      <c r="O19" s="43">
        <v>13</v>
      </c>
      <c r="P19" s="43">
        <v>3</v>
      </c>
      <c r="Q19" s="55">
        <f t="shared" si="0"/>
        <v>0.23076923076923078</v>
      </c>
      <c r="R19" s="96">
        <v>455527</v>
      </c>
      <c r="S19" s="11">
        <v>455527</v>
      </c>
      <c r="T19" s="17">
        <v>17</v>
      </c>
      <c r="U19" s="18">
        <v>3</v>
      </c>
      <c r="V19" s="21">
        <f>U19/T19</f>
        <v>0.17647058823529413</v>
      </c>
      <c r="W19" s="96">
        <v>420384</v>
      </c>
      <c r="X19" s="11">
        <v>202023</v>
      </c>
      <c r="Y19" s="17">
        <v>12</v>
      </c>
      <c r="Z19" s="18">
        <v>1</v>
      </c>
      <c r="AA19" s="21">
        <f t="shared" si="1"/>
        <v>8.3333333333333329E-2</v>
      </c>
    </row>
    <row r="20" spans="1:27" ht="25.5" x14ac:dyDescent="0.2">
      <c r="A20" s="134"/>
      <c r="B20" s="70" t="s">
        <v>77</v>
      </c>
      <c r="C20" s="108">
        <v>772206</v>
      </c>
      <c r="D20" s="108">
        <v>775667.74</v>
      </c>
      <c r="E20" s="43" t="s">
        <v>53</v>
      </c>
      <c r="F20" s="43" t="s">
        <v>70</v>
      </c>
      <c r="G20" s="124">
        <v>0.27272727272727271</v>
      </c>
      <c r="H20" s="109">
        <v>432827</v>
      </c>
      <c r="I20" s="44">
        <v>432827</v>
      </c>
      <c r="J20" s="43">
        <v>7</v>
      </c>
      <c r="K20" s="43">
        <v>2</v>
      </c>
      <c r="L20" s="55">
        <v>0.2857142857142857</v>
      </c>
      <c r="M20" s="109">
        <v>444057</v>
      </c>
      <c r="N20" s="44">
        <v>444057</v>
      </c>
      <c r="O20" s="43">
        <v>7</v>
      </c>
      <c r="P20" s="43">
        <v>2</v>
      </c>
      <c r="Q20" s="55">
        <f t="shared" ref="Q20:Q24" si="2">P20/O20</f>
        <v>0.2857142857142857</v>
      </c>
      <c r="R20" s="96">
        <v>429789</v>
      </c>
      <c r="S20" s="11">
        <v>429789</v>
      </c>
      <c r="T20" s="17">
        <v>10</v>
      </c>
      <c r="U20" s="18">
        <v>2</v>
      </c>
      <c r="V20" s="21">
        <f t="shared" ref="V20:V24" si="3">U20/T20</f>
        <v>0.2</v>
      </c>
      <c r="W20" s="96">
        <v>452650</v>
      </c>
      <c r="X20" s="11">
        <v>202784</v>
      </c>
      <c r="Y20" s="17">
        <v>7</v>
      </c>
      <c r="Z20" s="18">
        <v>1</v>
      </c>
      <c r="AA20" s="21">
        <f t="shared" ref="AA20:AA24" si="4">Z20/Y20</f>
        <v>0.14285714285714285</v>
      </c>
    </row>
    <row r="21" spans="1:27" ht="25.5" x14ac:dyDescent="0.2">
      <c r="A21" s="134"/>
      <c r="B21" s="70" t="s">
        <v>78</v>
      </c>
      <c r="C21" s="108">
        <v>4409823</v>
      </c>
      <c r="D21" s="108">
        <v>4406009</v>
      </c>
      <c r="E21" s="43" t="s">
        <v>69</v>
      </c>
      <c r="F21" s="43" t="s">
        <v>47</v>
      </c>
      <c r="G21" s="124">
        <v>0.5</v>
      </c>
      <c r="H21" s="109">
        <v>852996</v>
      </c>
      <c r="I21" s="44">
        <v>852996</v>
      </c>
      <c r="J21" s="43">
        <v>13</v>
      </c>
      <c r="K21" s="43">
        <v>6</v>
      </c>
      <c r="L21" s="55">
        <v>0.46153846153846156</v>
      </c>
      <c r="M21" s="109">
        <v>581150</v>
      </c>
      <c r="N21" s="44">
        <v>581150</v>
      </c>
      <c r="O21" s="43">
        <v>17</v>
      </c>
      <c r="P21" s="43">
        <v>3</v>
      </c>
      <c r="Q21" s="55">
        <f t="shared" si="2"/>
        <v>0.17647058823529413</v>
      </c>
      <c r="R21" s="97">
        <v>264031</v>
      </c>
      <c r="S21" s="11">
        <v>264031</v>
      </c>
      <c r="T21" s="17">
        <v>12</v>
      </c>
      <c r="U21" s="18">
        <v>2</v>
      </c>
      <c r="V21" s="21">
        <f t="shared" si="3"/>
        <v>0.16666666666666666</v>
      </c>
      <c r="W21" s="116">
        <v>1171854</v>
      </c>
      <c r="X21" s="11">
        <v>931999</v>
      </c>
      <c r="Y21" s="17">
        <v>43</v>
      </c>
      <c r="Z21" s="18">
        <v>32</v>
      </c>
      <c r="AA21" s="21">
        <f t="shared" si="4"/>
        <v>0.7441860465116279</v>
      </c>
    </row>
    <row r="22" spans="1:27" ht="25.5" x14ac:dyDescent="0.2">
      <c r="A22" s="134"/>
      <c r="B22" s="70" t="s">
        <v>81</v>
      </c>
      <c r="C22" s="145"/>
      <c r="D22" s="145"/>
      <c r="E22" s="144" t="s">
        <v>83</v>
      </c>
      <c r="F22" s="144" t="s">
        <v>82</v>
      </c>
      <c r="G22" s="144" t="s">
        <v>84</v>
      </c>
      <c r="H22" s="109">
        <v>1888975</v>
      </c>
      <c r="I22" s="44">
        <v>1888975</v>
      </c>
      <c r="J22" s="43">
        <v>19</v>
      </c>
      <c r="K22" s="43">
        <v>88</v>
      </c>
      <c r="L22" s="55">
        <v>4.6315789473684212</v>
      </c>
      <c r="M22" s="109">
        <v>1133970</v>
      </c>
      <c r="N22" s="44">
        <v>1133970</v>
      </c>
      <c r="O22" s="43">
        <v>23</v>
      </c>
      <c r="P22" s="43">
        <v>53</v>
      </c>
      <c r="Q22" s="55">
        <f t="shared" si="2"/>
        <v>2.3043478260869565</v>
      </c>
      <c r="R22" s="97">
        <v>1754119</v>
      </c>
      <c r="S22" s="11">
        <v>1754019</v>
      </c>
      <c r="T22" s="17">
        <v>29</v>
      </c>
      <c r="U22" s="18">
        <v>68</v>
      </c>
      <c r="V22" s="21">
        <f t="shared" si="3"/>
        <v>2.3448275862068964</v>
      </c>
      <c r="W22" s="117"/>
      <c r="X22" s="81"/>
      <c r="Y22" s="81"/>
      <c r="Z22" s="81"/>
      <c r="AA22" s="81"/>
    </row>
    <row r="23" spans="1:27" ht="25.5" x14ac:dyDescent="0.2">
      <c r="A23" s="134"/>
      <c r="B23" s="70" t="s">
        <v>79</v>
      </c>
      <c r="C23" s="108">
        <v>978627</v>
      </c>
      <c r="D23" s="108">
        <v>922097.72</v>
      </c>
      <c r="E23" s="124" t="s">
        <v>71</v>
      </c>
      <c r="F23" s="124" t="s">
        <v>72</v>
      </c>
      <c r="G23" s="124">
        <v>0.58333333333333337</v>
      </c>
      <c r="H23" s="109">
        <v>924149</v>
      </c>
      <c r="I23" s="44">
        <v>924149</v>
      </c>
      <c r="J23" s="43">
        <v>20</v>
      </c>
      <c r="K23" s="43">
        <v>4</v>
      </c>
      <c r="L23" s="55">
        <v>0.2</v>
      </c>
      <c r="M23" s="109">
        <v>631992</v>
      </c>
      <c r="N23" s="44">
        <v>631992</v>
      </c>
      <c r="O23" s="43">
        <v>19</v>
      </c>
      <c r="P23" s="43">
        <v>3</v>
      </c>
      <c r="Q23" s="55">
        <f t="shared" si="2"/>
        <v>0.15789473684210525</v>
      </c>
      <c r="R23" s="96">
        <v>660904</v>
      </c>
      <c r="S23" s="11">
        <v>660904</v>
      </c>
      <c r="T23" s="17">
        <v>16</v>
      </c>
      <c r="U23" s="18">
        <v>3</v>
      </c>
      <c r="V23" s="21">
        <f t="shared" si="3"/>
        <v>0.1875</v>
      </c>
      <c r="W23" s="96">
        <v>816770</v>
      </c>
      <c r="X23" s="11">
        <v>816770</v>
      </c>
      <c r="Y23" s="17">
        <v>15</v>
      </c>
      <c r="Z23" s="18">
        <v>3</v>
      </c>
      <c r="AA23" s="21">
        <f t="shared" si="4"/>
        <v>0.2</v>
      </c>
    </row>
    <row r="24" spans="1:27" ht="14.25" x14ac:dyDescent="0.2">
      <c r="A24" s="135"/>
      <c r="B24" s="70" t="s">
        <v>80</v>
      </c>
      <c r="C24" s="108">
        <v>1260995.07</v>
      </c>
      <c r="D24" s="108">
        <v>1270386.74</v>
      </c>
      <c r="E24" s="124" t="s">
        <v>73</v>
      </c>
      <c r="F24" s="124" t="s">
        <v>70</v>
      </c>
      <c r="G24" s="125">
        <v>9.375E-2</v>
      </c>
      <c r="H24" s="109">
        <v>668386</v>
      </c>
      <c r="I24" s="44">
        <v>461693</v>
      </c>
      <c r="J24" s="43">
        <v>33</v>
      </c>
      <c r="K24" s="43">
        <v>3</v>
      </c>
      <c r="L24" s="55">
        <v>9.0909090909090912E-2</v>
      </c>
      <c r="M24" s="109">
        <v>572418</v>
      </c>
      <c r="N24" s="44">
        <v>572418</v>
      </c>
      <c r="O24" s="43">
        <v>52</v>
      </c>
      <c r="P24" s="43">
        <v>4</v>
      </c>
      <c r="Q24" s="55">
        <f t="shared" si="2"/>
        <v>7.6923076923076927E-2</v>
      </c>
      <c r="R24" s="96">
        <v>462069</v>
      </c>
      <c r="S24" s="11">
        <v>462069</v>
      </c>
      <c r="T24" s="17">
        <v>46</v>
      </c>
      <c r="U24" s="18">
        <v>3</v>
      </c>
      <c r="V24" s="21">
        <f t="shared" si="3"/>
        <v>6.5217391304347824E-2</v>
      </c>
      <c r="W24" s="96">
        <v>440714</v>
      </c>
      <c r="X24" s="11">
        <v>440714</v>
      </c>
      <c r="Y24" s="17">
        <v>18</v>
      </c>
      <c r="Z24" s="18">
        <v>3</v>
      </c>
      <c r="AA24" s="21">
        <f t="shared" si="4"/>
        <v>0.16666666666666666</v>
      </c>
    </row>
    <row r="25" spans="1:27" ht="18" customHeight="1" x14ac:dyDescent="0.2">
      <c r="A25" s="131" t="s">
        <v>25</v>
      </c>
      <c r="B25" s="132"/>
      <c r="C25" s="120"/>
      <c r="D25" s="120"/>
      <c r="E25" s="120"/>
      <c r="F25" s="120"/>
      <c r="G25" s="120"/>
      <c r="H25" s="114">
        <v>5456122</v>
      </c>
      <c r="I25" s="53">
        <v>5249429</v>
      </c>
      <c r="J25" s="54">
        <v>108</v>
      </c>
      <c r="K25" s="54">
        <v>107</v>
      </c>
      <c r="L25" s="8">
        <v>0.9907407407407407</v>
      </c>
      <c r="M25" s="114">
        <f>SUM(M19:M24)</f>
        <v>3829921</v>
      </c>
      <c r="N25" s="53">
        <f>SUM(N19:N24)</f>
        <v>3829921</v>
      </c>
      <c r="O25" s="54">
        <f>SUM(O19:O24)</f>
        <v>131</v>
      </c>
      <c r="P25" s="54">
        <f>SUM(P19:P24)</f>
        <v>68</v>
      </c>
      <c r="Q25" s="8">
        <f>P25/O25</f>
        <v>0.51908396946564883</v>
      </c>
      <c r="R25" s="103">
        <f>SUM(R19:R24)</f>
        <v>4026439</v>
      </c>
      <c r="S25" s="14">
        <f>SUM(S19:S24)</f>
        <v>4026339</v>
      </c>
      <c r="T25" s="19">
        <v>130</v>
      </c>
      <c r="U25" s="20">
        <f>SUM(U19:U24)</f>
        <v>81</v>
      </c>
      <c r="V25" s="22">
        <f>U25/T25</f>
        <v>0.62307692307692308</v>
      </c>
      <c r="W25" s="103">
        <f>SUM(W19:W24)</f>
        <v>3302372</v>
      </c>
      <c r="X25" s="14">
        <f>SUM(X19:X24)</f>
        <v>2594290</v>
      </c>
      <c r="Y25" s="19">
        <f>SUM(Y19:Y24)</f>
        <v>95</v>
      </c>
      <c r="Z25" s="20">
        <f>SUM(Z19:Z24)</f>
        <v>40</v>
      </c>
      <c r="AA25" s="22">
        <f>Z25/Y25</f>
        <v>0.42105263157894735</v>
      </c>
    </row>
    <row r="26" spans="1:27" ht="49.5" customHeight="1" x14ac:dyDescent="0.2">
      <c r="A26" s="71" t="s">
        <v>13</v>
      </c>
      <c r="B26" s="70" t="s">
        <v>14</v>
      </c>
      <c r="C26" s="108">
        <v>116231</v>
      </c>
      <c r="D26" s="108">
        <v>116231</v>
      </c>
      <c r="E26" s="124" t="s">
        <v>74</v>
      </c>
      <c r="F26" s="124" t="s">
        <v>53</v>
      </c>
      <c r="G26" s="124">
        <v>0.57894736842105265</v>
      </c>
      <c r="H26" s="109">
        <v>126578</v>
      </c>
      <c r="I26" s="56">
        <v>94365</v>
      </c>
      <c r="J26" s="43">
        <v>26</v>
      </c>
      <c r="K26" s="43">
        <v>8</v>
      </c>
      <c r="L26" s="55">
        <v>0.30769230769230771</v>
      </c>
      <c r="M26" s="109">
        <v>122778</v>
      </c>
      <c r="N26" s="56">
        <v>122690</v>
      </c>
      <c r="O26" s="43">
        <v>23</v>
      </c>
      <c r="P26" s="43">
        <v>8</v>
      </c>
      <c r="Q26" s="55">
        <f>P26/O26</f>
        <v>0.34782608695652173</v>
      </c>
      <c r="R26" s="99">
        <v>130276</v>
      </c>
      <c r="S26" s="15">
        <v>130276</v>
      </c>
      <c r="T26" s="17">
        <v>20</v>
      </c>
      <c r="U26" s="18">
        <v>9</v>
      </c>
      <c r="V26" s="21">
        <f>U26/T26</f>
        <v>0.45</v>
      </c>
      <c r="W26" s="99">
        <v>109170</v>
      </c>
      <c r="X26" s="15">
        <v>108170</v>
      </c>
      <c r="Y26" s="17">
        <v>9</v>
      </c>
      <c r="Z26" s="18">
        <v>5</v>
      </c>
      <c r="AA26" s="21">
        <f>Z26/Y26</f>
        <v>0.55555555555555558</v>
      </c>
    </row>
    <row r="27" spans="1:27" ht="18" customHeight="1" x14ac:dyDescent="0.2">
      <c r="A27" s="131" t="s">
        <v>20</v>
      </c>
      <c r="B27" s="132"/>
      <c r="C27" s="120"/>
      <c r="D27" s="120"/>
      <c r="E27" s="120" t="s">
        <v>74</v>
      </c>
      <c r="F27" s="120" t="s">
        <v>53</v>
      </c>
      <c r="G27" s="128">
        <v>0.57894736842105265</v>
      </c>
      <c r="H27" s="114">
        <v>126578</v>
      </c>
      <c r="I27" s="53">
        <v>94365</v>
      </c>
      <c r="J27" s="54">
        <v>26</v>
      </c>
      <c r="K27" s="54">
        <v>8</v>
      </c>
      <c r="L27" s="8">
        <v>0.30769230769230771</v>
      </c>
      <c r="M27" s="114">
        <v>122778</v>
      </c>
      <c r="N27" s="53">
        <f>SUM(N26)</f>
        <v>122690</v>
      </c>
      <c r="O27" s="54">
        <v>23</v>
      </c>
      <c r="P27" s="54">
        <v>8</v>
      </c>
      <c r="Q27" s="8">
        <f>P27/O27</f>
        <v>0.34782608695652173</v>
      </c>
      <c r="R27" s="103">
        <v>130276</v>
      </c>
      <c r="S27" s="14">
        <v>130276</v>
      </c>
      <c r="T27" s="19">
        <v>20</v>
      </c>
      <c r="U27" s="20">
        <v>9</v>
      </c>
      <c r="V27" s="22">
        <f>U27/T27</f>
        <v>0.45</v>
      </c>
      <c r="W27" s="103">
        <v>109170</v>
      </c>
      <c r="X27" s="14">
        <f>SUM(X26)</f>
        <v>108170</v>
      </c>
      <c r="Y27" s="19">
        <v>9</v>
      </c>
      <c r="Z27" s="20">
        <v>5</v>
      </c>
      <c r="AA27" s="22">
        <f>Z27/Y27</f>
        <v>0.55555555555555558</v>
      </c>
    </row>
    <row r="28" spans="1:27" ht="41.45" customHeight="1" thickBot="1" x14ac:dyDescent="0.25">
      <c r="A28" s="142" t="s">
        <v>21</v>
      </c>
      <c r="B28" s="143"/>
      <c r="C28" s="118"/>
      <c r="D28" s="118"/>
      <c r="E28" s="118"/>
      <c r="F28" s="118"/>
      <c r="G28" s="118"/>
      <c r="H28" s="110">
        <v>20182120.399999999</v>
      </c>
      <c r="I28" s="48">
        <v>18376338</v>
      </c>
      <c r="J28" s="51">
        <v>743</v>
      </c>
      <c r="K28" s="51">
        <v>319</v>
      </c>
      <c r="L28" s="52">
        <v>0.42934051144010765</v>
      </c>
      <c r="M28" s="110">
        <f>SUM(M18,M25,M27)</f>
        <v>15551278.390000001</v>
      </c>
      <c r="N28" s="48">
        <f>SUM(N18,N25,N27)</f>
        <v>15437239.98</v>
      </c>
      <c r="O28" s="51">
        <v>783</v>
      </c>
      <c r="P28" s="51">
        <v>302</v>
      </c>
      <c r="Q28" s="52">
        <f>P28/O28</f>
        <v>0.38569604086845466</v>
      </c>
      <c r="R28" s="104">
        <f>SUM(R18,R25,R27)</f>
        <v>15288691.5</v>
      </c>
      <c r="S28" s="16">
        <f>SUM(S18,S25,S27)</f>
        <v>15063750.32</v>
      </c>
      <c r="T28" s="42">
        <f>SUM(T18,T25,T27)</f>
        <v>785</v>
      </c>
      <c r="U28" s="24">
        <v>314</v>
      </c>
      <c r="V28" s="25">
        <f>U28/T28</f>
        <v>0.4</v>
      </c>
      <c r="W28" s="104">
        <f>SUM(W18,W25,W27)</f>
        <v>13109777.25</v>
      </c>
      <c r="X28" s="16">
        <f>SUM(X18,X25,X27)</f>
        <v>12383129.48</v>
      </c>
      <c r="Y28" s="42">
        <f>SUM(Y18,Y25,Y27)</f>
        <v>641</v>
      </c>
      <c r="Z28" s="24">
        <f>SUM(Z18,Z25,Z27)</f>
        <v>273</v>
      </c>
      <c r="AA28" s="25">
        <f>Z28/Y28</f>
        <v>0.42589703588143524</v>
      </c>
    </row>
    <row r="29" spans="1:27" x14ac:dyDescent="0.2">
      <c r="A29" s="3"/>
      <c r="B29" s="3"/>
      <c r="C29" s="3"/>
      <c r="D29" s="3"/>
      <c r="E29" s="3"/>
      <c r="F29" s="3"/>
      <c r="G29" s="3"/>
      <c r="M29" s="3"/>
      <c r="N29" s="3"/>
      <c r="O29" s="3"/>
      <c r="P29" s="3"/>
      <c r="Q29" s="3"/>
      <c r="R29" s="4"/>
      <c r="S29" s="4"/>
      <c r="T29" s="4"/>
      <c r="U29" s="4"/>
      <c r="V29" s="4"/>
    </row>
    <row r="30" spans="1:27" x14ac:dyDescent="0.2">
      <c r="A30" s="6"/>
      <c r="B30" s="5" t="s">
        <v>32</v>
      </c>
      <c r="C30" s="5"/>
      <c r="D30" s="5"/>
      <c r="E30" s="5"/>
      <c r="F30" s="5"/>
      <c r="G30" s="5"/>
      <c r="M30" s="5"/>
      <c r="N30" s="5"/>
      <c r="O30" s="5"/>
      <c r="P30" s="5"/>
      <c r="Q30" s="5"/>
    </row>
    <row r="31" spans="1:27" x14ac:dyDescent="0.2">
      <c r="A31" s="3"/>
      <c r="B31" s="3"/>
      <c r="C31" s="3"/>
      <c r="D31" s="3"/>
      <c r="E31" s="3"/>
      <c r="F31" s="3"/>
      <c r="G31" s="3"/>
      <c r="M31" s="3"/>
      <c r="N31" s="3"/>
      <c r="O31" s="3"/>
      <c r="P31" s="3"/>
      <c r="Q31" s="3"/>
      <c r="R31" s="4"/>
      <c r="S31" s="4"/>
      <c r="T31" s="4"/>
      <c r="U31" s="4"/>
    </row>
    <row r="33" spans="14:14" x14ac:dyDescent="0.2">
      <c r="N33" s="57"/>
    </row>
  </sheetData>
  <mergeCells count="20">
    <mergeCell ref="A16:A17"/>
    <mergeCell ref="A1:V1"/>
    <mergeCell ref="A14:A15"/>
    <mergeCell ref="A28:B28"/>
    <mergeCell ref="W2:AA2"/>
    <mergeCell ref="W3:Y3"/>
    <mergeCell ref="A25:B25"/>
    <mergeCell ref="A18:B18"/>
    <mergeCell ref="A27:B27"/>
    <mergeCell ref="A19:A24"/>
    <mergeCell ref="A3:A4"/>
    <mergeCell ref="B3:B4"/>
    <mergeCell ref="R2:V2"/>
    <mergeCell ref="A12:A13"/>
    <mergeCell ref="H2:L2"/>
    <mergeCell ref="H3:L3"/>
    <mergeCell ref="M2:Q2"/>
    <mergeCell ref="C2:G2"/>
    <mergeCell ref="A6:A8"/>
    <mergeCell ref="A9:A11"/>
  </mergeCells>
  <hyperlinks>
    <hyperlink ref="E10" r:id="rId1" xr:uid="{F420FD03-4854-4798-A4B6-7946011F4D04}"/>
    <hyperlink ref="F10" r:id="rId2" xr:uid="{AFC857E4-F268-45E0-BFA0-358254CF0692}"/>
    <hyperlink ref="E6" r:id="rId3" xr:uid="{7CF9D887-9A54-4611-9C0C-5F2E5E1E70DE}"/>
    <hyperlink ref="F6" r:id="rId4" xr:uid="{949A944C-94EC-4990-A496-FBF20B58F65C}"/>
    <hyperlink ref="E9" r:id="rId5" display="104" xr:uid="{CCFCADC7-016B-4B43-B2BF-D0FBEFFAE28C}"/>
    <hyperlink ref="F9" r:id="rId6" xr:uid="{F05B4399-D272-4D9B-8A62-7C6F1F9AB6B6}"/>
    <hyperlink ref="E12" r:id="rId7" display="98" xr:uid="{AC549051-D56C-40D1-A38D-A048BB35997D}"/>
    <hyperlink ref="F12" r:id="rId8" xr:uid="{99B32BF1-86EE-4617-B14E-6A8205819F4F}"/>
    <hyperlink ref="E14" r:id="rId9" xr:uid="{6F8E95A0-DC90-4F9E-8BA2-C7ADC12BB023}"/>
    <hyperlink ref="F14" r:id="rId10" xr:uid="{03DE3324-30F1-4649-8097-37853601167C}"/>
    <hyperlink ref="F16" r:id="rId11" xr:uid="{172CDE8D-765F-4AB7-9FD6-B9F222B2D082}"/>
    <hyperlink ref="E16" r:id="rId12" display="233" xr:uid="{E98B7420-06ED-4144-963D-E176FB9A1991}"/>
    <hyperlink ref="E19" r:id="rId13" xr:uid="{FC782A93-0897-4A2C-9365-45B3748E4F63}"/>
    <hyperlink ref="F19" r:id="rId14" xr:uid="{5752CC5D-2B94-4498-B06F-C61984189E71}"/>
    <hyperlink ref="E21" r:id="rId15" xr:uid="{EA4A5911-2985-4D8F-B971-3227E60C7D4A}"/>
    <hyperlink ref="F21" r:id="rId16" xr:uid="{323E3EAA-2091-4E93-BDEE-82289A21AA1A}"/>
    <hyperlink ref="E20" r:id="rId17" xr:uid="{895D5047-FBA3-48F4-872D-CDC30FD74737}"/>
    <hyperlink ref="F20" r:id="rId18" xr:uid="{6FA94631-3023-4E5D-80BF-588BB0252046}"/>
    <hyperlink ref="E23" r:id="rId19" xr:uid="{BF2BF477-E965-43A8-A0AF-A2FFD2E96A68}"/>
    <hyperlink ref="F23" r:id="rId20" xr:uid="{4CF031AC-8F73-4A93-9407-B79E1F5B9619}"/>
    <hyperlink ref="E24" r:id="rId21" xr:uid="{C97B16C1-3FEA-43A4-841C-3C611CFC40F3}"/>
    <hyperlink ref="F24" r:id="rId22" xr:uid="{EADCC78F-5F24-4E20-9427-62C648005C62}"/>
    <hyperlink ref="E26" r:id="rId23" xr:uid="{2D91FFBA-49E9-460B-A8E4-F633C3CF50DB}"/>
    <hyperlink ref="F26" r:id="rId24" xr:uid="{EE10E6D3-C760-4DFE-B9A9-0DEFFE8ACD64}"/>
  </hyperlinks>
  <printOptions horizontalCentered="1" verticalCentered="1"/>
  <pageMargins left="0.23622047244094491" right="0.23622047244094491" top="0.23622047244094491" bottom="0.23622047244094491" header="0" footer="0"/>
  <pageSetup paperSize="9" scale="52" orientation="landscape" r:id="rId25"/>
  <headerFooter alignWithMargins="0"/>
  <rowBreaks count="1" manualBreakCount="1">
    <brk id="34" max="16383" man="1"/>
  </rowBreaks>
  <colBreaks count="1" manualBreakCount="1">
    <brk id="22" max="1048575" man="1"/>
  </colBreaks>
  <ignoredErrors>
    <ignoredError sqref="O25:P25" formulaRange="1"/>
    <ignoredError sqref="Q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REC_GRANTED_E+</vt:lpstr>
      <vt:lpstr>'REC_GRANTED_E+'!Print_Area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Lukic</dc:creator>
  <cp:lastModifiedBy>Natalija Lukić Buković</cp:lastModifiedBy>
  <cp:lastPrinted>2015-05-18T10:58:26Z</cp:lastPrinted>
  <dcterms:created xsi:type="dcterms:W3CDTF">2015-05-14T07:27:05Z</dcterms:created>
  <dcterms:modified xsi:type="dcterms:W3CDTF">2019-02-21T10:11:31Z</dcterms:modified>
</cp:coreProperties>
</file>